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roll/Desktop/Samples/Exam 9/"/>
    </mc:Choice>
  </mc:AlternateContent>
  <xr:revisionPtr revIDLastSave="0" documentId="8_{61668D7F-FC76-4A43-A267-342164CA9DD1}" xr6:coauthVersionLast="47" xr6:coauthVersionMax="47" xr10:uidLastSave="{00000000-0000-0000-0000-000000000000}"/>
  <bookViews>
    <workbookView xWindow="5580" yWindow="2300" windowWidth="27640" windowHeight="16940" xr2:uid="{34266F93-B733-5549-BACE-C70CEC59B772}"/>
  </bookViews>
  <sheets>
    <sheet name="Q #5" sheetId="1" r:id="rId1"/>
    <sheet name="Q #6" sheetId="2" r:id="rId2"/>
    <sheet name="Q #7" sheetId="3" r:id="rId3"/>
    <sheet name="Q #8" sheetId="4" r:id="rId4"/>
    <sheet name="Q #9" sheetId="5" r:id="rId5"/>
    <sheet name="Q #10" sheetId="6" r:id="rId6"/>
    <sheet name="Q #11" sheetId="7" r:id="rId7"/>
    <sheet name="Q #12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8" l="1"/>
  <c r="K4" i="8"/>
  <c r="K7" i="8" s="1"/>
  <c r="K10" i="7"/>
  <c r="K9" i="7"/>
  <c r="K8" i="7"/>
  <c r="K5" i="7"/>
  <c r="K4" i="7"/>
  <c r="K3" i="7"/>
  <c r="K6" i="7" s="1"/>
  <c r="L17" i="6"/>
  <c r="M15" i="6"/>
  <c r="M17" i="6" s="1"/>
  <c r="K15" i="6"/>
  <c r="K5" i="6"/>
  <c r="N16" i="6" s="1"/>
  <c r="N17" i="6" s="1"/>
  <c r="K4" i="6"/>
  <c r="K3" i="6"/>
  <c r="K3" i="5"/>
  <c r="K7" i="5" s="1"/>
  <c r="K8" i="5" s="1"/>
  <c r="K18" i="4"/>
  <c r="K17" i="4"/>
  <c r="K16" i="4"/>
  <c r="K15" i="4"/>
  <c r="K14" i="4"/>
  <c r="K8" i="2"/>
  <c r="K7" i="2"/>
  <c r="K10" i="2" s="1"/>
  <c r="K4" i="2"/>
  <c r="K5" i="2" s="1"/>
  <c r="K3" i="2"/>
  <c r="K7" i="1"/>
  <c r="K8" i="1" s="1"/>
  <c r="K3" i="1"/>
  <c r="K4" i="1" s="1"/>
  <c r="K18" i="7" l="1"/>
  <c r="K11" i="7"/>
  <c r="K22" i="7" s="1"/>
  <c r="K23" i="7" s="1"/>
  <c r="K13" i="5"/>
  <c r="K12" i="5"/>
  <c r="K11" i="2"/>
  <c r="K16" i="6"/>
  <c r="K17" i="6" s="1"/>
  <c r="K25" i="7" l="1"/>
</calcChain>
</file>

<file path=xl/sharedStrings.xml><?xml version="1.0" encoding="utf-8"?>
<sst xmlns="http://schemas.openxmlformats.org/spreadsheetml/2006/main" count="340" uniqueCount="242">
  <si>
    <t>Source:</t>
  </si>
  <si>
    <t>Spring 2017</t>
  </si>
  <si>
    <t>Exam 9</t>
  </si>
  <si>
    <t>Q #5</t>
  </si>
  <si>
    <t>Solution -&gt;</t>
  </si>
  <si>
    <t>Part a:</t>
  </si>
  <si>
    <t>Points:</t>
  </si>
  <si>
    <t>E(r_A)</t>
  </si>
  <si>
    <t>&lt;-r_f + beta*(E(r_M) - r_f)</t>
  </si>
  <si>
    <t>Given the following:</t>
  </si>
  <si>
    <t>alpha_A</t>
  </si>
  <si>
    <t>Portfolio</t>
  </si>
  <si>
    <t>Expected Annual Rate of Return</t>
  </si>
  <si>
    <t>Beta</t>
  </si>
  <si>
    <t>A</t>
  </si>
  <si>
    <t>E(r_B)</t>
  </si>
  <si>
    <t>B</t>
  </si>
  <si>
    <t>alpha_B</t>
  </si>
  <si>
    <t>-The market portfolio has an expected annual rate of return of:</t>
  </si>
  <si>
    <t>Part b:</t>
  </si>
  <si>
    <t>-The risk-free rate is:</t>
  </si>
  <si>
    <t>Although I am excluding this part, it is crucial that candidates understand the security</t>
  </si>
  <si>
    <t>a.</t>
  </si>
  <si>
    <t>0.50 points</t>
  </si>
  <si>
    <t>Calculate the alpha for each of portfolio A and B using the capital asset pricing</t>
  </si>
  <si>
    <t>market line and how it works. This includes axes, the location of the risk-free asset, the</t>
  </si>
  <si>
    <t>model (CAPM).</t>
  </si>
  <si>
    <t>location of the market portfolio, etc.</t>
  </si>
  <si>
    <t>b.</t>
  </si>
  <si>
    <t>1.00 points</t>
  </si>
  <si>
    <t>Part c. asks candidates to graph the security market line. Given that</t>
  </si>
  <si>
    <t>the Pearson spreadsheet does not have graph capabilities, I am</t>
  </si>
  <si>
    <t>excluding this part. The CAS mentioned that candidates would not have</t>
  </si>
  <si>
    <t>to graph as well.</t>
  </si>
  <si>
    <t>Q #6</t>
  </si>
  <si>
    <t>E(r_A) - CAPM</t>
  </si>
  <si>
    <t>&lt;-r_f + beta*E(R_M)</t>
  </si>
  <si>
    <t>Beta_B</t>
  </si>
  <si>
    <t>E(r_B) - CAPM</t>
  </si>
  <si>
    <t>Stock</t>
  </si>
  <si>
    <t>Current Price (time = 0)</t>
  </si>
  <si>
    <t>Investors' Forecast Price (time = 1)</t>
  </si>
  <si>
    <t>Covariance with Market Portfolio</t>
  </si>
  <si>
    <t>Not given</t>
  </si>
  <si>
    <t>Forecasted Return for A</t>
  </si>
  <si>
    <t>Forecasted Return for B</t>
  </si>
  <si>
    <t>-The market risk premium is:</t>
  </si>
  <si>
    <t>Alpha_A</t>
  </si>
  <si>
    <t>-The market variance is:</t>
  </si>
  <si>
    <t>Alpha_B</t>
  </si>
  <si>
    <t>Assuming short sales are not allowed, Stock A is the superior investment because it produces the largest,</t>
  </si>
  <si>
    <t>1.50 points</t>
  </si>
  <si>
    <t>Explain which stock is the superior investment strategy according to the capital</t>
  </si>
  <si>
    <t>positive alpha. If short sales are allowed, Stock B is the better investment because the absolute value</t>
  </si>
  <si>
    <t>asset pricing model (CAPM).</t>
  </si>
  <si>
    <t>of its alpha is larger than that of Stock A</t>
  </si>
  <si>
    <t>Compare and contrast CAPM and the single-index model with respect to the</t>
  </si>
  <si>
    <t>optimal risky portfolio.</t>
  </si>
  <si>
    <t>Under CAPM, the optimal risky portfolio is the market portfolio.</t>
  </si>
  <si>
    <t>Under the single-index model, investors search for stocks with non-zero alphas. The prices of stocks with</t>
  </si>
  <si>
    <t>positive alphas are bid up and drive down the prices of stocks with negative alphas. Eventually, all alpha</t>
  </si>
  <si>
    <t>values are driven to zero. When all stocks have zero alphas, the market portfolio is the optimal risky</t>
  </si>
  <si>
    <t>portfolio.</t>
  </si>
  <si>
    <t>Thus, both CAPM and the single-index model suggest that the market portfolio is the optimal risky</t>
  </si>
  <si>
    <t>Q #7</t>
  </si>
  <si>
    <t>The weak-form EMH says that stock prices reflect all information that can be derived</t>
  </si>
  <si>
    <t>by examining historical data. Thus, trend analysis is not worthwhile.</t>
  </si>
  <si>
    <t>An insurance company with $100 billion in assets is seeking advice for its investment strategy. Assume that only the</t>
  </si>
  <si>
    <t>The semi-strong form EMH says that stock prices reflect all publicly available information.</t>
  </si>
  <si>
    <t>weak form of the efficient market hypothesis (EMH) holds.</t>
  </si>
  <si>
    <t>Thus, fundamental analysis is not worthwhile.</t>
  </si>
  <si>
    <t>Recommend and support a strategy for portfolio management and investment analysis by discussing:</t>
  </si>
  <si>
    <t>If the weak-form EMH holds, then investors can benefit from fundamental analysis.</t>
  </si>
  <si>
    <t>-Weak versus semi-strong form of the EMH</t>
  </si>
  <si>
    <t>Any sort of fundamental analysis is active and would involve research costs from</t>
  </si>
  <si>
    <t>-Research costs</t>
  </si>
  <si>
    <t>gathering information on stock fundamentals. Transactions costs would also be</t>
  </si>
  <si>
    <t>-Transaction costs</t>
  </si>
  <si>
    <t>incurred as a result of portfolio rebalancing from the active strategy. Assuming excess returns</t>
  </si>
  <si>
    <t>-Portfolio size</t>
  </si>
  <si>
    <t>from the fundamental analysis exceed research and transaction costs, then it probably</t>
  </si>
  <si>
    <t>still makes sense to pursue fundmental analysis. This is especially true for this company as</t>
  </si>
  <si>
    <t>it has a large asset portfolio. Even a small excess return would generate a lot of return</t>
  </si>
  <si>
    <t>in absolute dollars.</t>
  </si>
  <si>
    <t>In conclusion, assuming the weak-form EMH holds, I recommend an active strategy with</t>
  </si>
  <si>
    <t>a focus on fundamental analysis.</t>
  </si>
  <si>
    <t>Q #8</t>
  </si>
  <si>
    <t>Forecasting Errors - Investors may give too much weight to recent experience when</t>
  </si>
  <si>
    <t>forecasting future firm performance. In this case, the stock has experienced</t>
  </si>
  <si>
    <t>strong performance over the past two weeks and the investor expects that to continue</t>
  </si>
  <si>
    <t>Week</t>
  </si>
  <si>
    <t>Company Stock Price</t>
  </si>
  <si>
    <t>Index Value</t>
  </si>
  <si>
    <t>in the future. The investor may be relying too heavily on the recent two weeks in</t>
  </si>
  <si>
    <t>his forecast.</t>
  </si>
  <si>
    <t>Relative strength for the stock is as follows:</t>
  </si>
  <si>
    <t>An investor wants to buy the company's stock because the investor expects the stock price to continue to</t>
  </si>
  <si>
    <t>Rel. Stren.</t>
  </si>
  <si>
    <t>increase at the rate that it has been increasing over the past two weeks.</t>
  </si>
  <si>
    <t>0.75 points</t>
  </si>
  <si>
    <t>Identify and describe an information processing bias that may be present</t>
  </si>
  <si>
    <t>in the investor's expectation, and relate it to the information given above.</t>
  </si>
  <si>
    <t>Recommend and justify an action for the investor to take using the relative</t>
  </si>
  <si>
    <t>strength technical analysis technique.</t>
  </si>
  <si>
    <t>Given that the relative strength ratio is decreasing, the investor should not buy the</t>
  </si>
  <si>
    <t>stock.</t>
  </si>
  <si>
    <t>c.</t>
  </si>
  <si>
    <t>Describe the purpose of technical analysis in relation to behavioral finance.</t>
  </si>
  <si>
    <t>Part c:</t>
  </si>
  <si>
    <t>d.</t>
  </si>
  <si>
    <t>Explain one reason why the technical analysis recommendation in part b.</t>
  </si>
  <si>
    <t>above may not be valid.</t>
  </si>
  <si>
    <t>Technical analysis relies on identifying momentum in stock prices. Momentum can</t>
  </si>
  <si>
    <t>be partially explained by behavioral finance:</t>
  </si>
  <si>
    <t>-Investors tend to hold on to losing investments because they</t>
  </si>
  <si>
    <t>do not want to realize losses. This creates momentum that can be</t>
  </si>
  <si>
    <t>exploited by technical traders</t>
  </si>
  <si>
    <t>-Overconfident investors trade more, which creates a connection</t>
  </si>
  <si>
    <t>between increased trading volume and market returns. Thus,</t>
  </si>
  <si>
    <t>technical traders will look at volume as an indicator of positive</t>
  </si>
  <si>
    <t>returns.</t>
  </si>
  <si>
    <t>Part d:</t>
  </si>
  <si>
    <t>Stock prices follow a random walk and cannot be predicted by technical analysis.</t>
  </si>
  <si>
    <t>Q #9</t>
  </si>
  <si>
    <t>y_1</t>
  </si>
  <si>
    <t>Bond 2 Price = 981.41 = 40/(1+y_1) + 1040/(1+y_2)^2</t>
  </si>
  <si>
    <t>Bond</t>
  </si>
  <si>
    <t>Par Value</t>
  </si>
  <si>
    <t>Years to Maturity</t>
  </si>
  <si>
    <t>Annual Coupon Rate</t>
  </si>
  <si>
    <t>Current Bond Price</t>
  </si>
  <si>
    <t>y_2</t>
  </si>
  <si>
    <t>f_2</t>
  </si>
  <si>
    <t>&lt;- (1 + f_2) = (1+y_2)^2/(1+y_1)</t>
  </si>
  <si>
    <t>-Coupons are paid annually</t>
  </si>
  <si>
    <t>-Assume annual compounding</t>
  </si>
  <si>
    <t>-Liquidity Premium =</t>
  </si>
  <si>
    <t>Expectations Hyp.</t>
  </si>
  <si>
    <t>Liq. Pref.</t>
  </si>
  <si>
    <t>&lt;-Using expected future rate = Forward rate - Liquidity Premium</t>
  </si>
  <si>
    <t>Calculate the forward rate in year two.</t>
  </si>
  <si>
    <t/>
  </si>
  <si>
    <t>For bond 2 at time t=1, calculate the expected prices under both the</t>
  </si>
  <si>
    <t>expectations hypothesis and the liquidity preference theory.</t>
  </si>
  <si>
    <t>Q #10</t>
  </si>
  <si>
    <t>Price = 100/(1+y_2)^2</t>
  </si>
  <si>
    <t>y_3</t>
  </si>
  <si>
    <t>f_3</t>
  </si>
  <si>
    <t>(1+f_3) = (1+y_3)^3/(1+y_2)^2</t>
  </si>
  <si>
    <t>Sell (1+f_3) = (1.07) three-year zero-coupon bonds for $85.40 at time 0</t>
  </si>
  <si>
    <t>Use proceeds from above to buy a two-year zero-coupon bond for $91.40 at time 0</t>
  </si>
  <si>
    <t>Receive par value of $100 on two-year zero-coupon bond at time 2</t>
  </si>
  <si>
    <t>-All bonds are zero-coupon bonds</t>
  </si>
  <si>
    <t>Pay (1+f_3) = (1.07) times par value of $100 on three-year zero coupon-bonds at time 3</t>
  </si>
  <si>
    <t>Calculate the forward rate in year three.</t>
  </si>
  <si>
    <t>Time</t>
  </si>
  <si>
    <t>2-Year Bonds</t>
  </si>
  <si>
    <t>An investor wants to borrow $100 two years from now for one year.</t>
  </si>
  <si>
    <t>3-Year Bonds</t>
  </si>
  <si>
    <t>Net Cash Flow</t>
  </si>
  <si>
    <t>Outline a strategy the investor could take to construct a synthetic</t>
  </si>
  <si>
    <t>forward loan and identify all of the investor's cash flows.</t>
  </si>
  <si>
    <t>Using a theory of term structure, explain why an investor would</t>
  </si>
  <si>
    <t>Under liquidity preference theory, if investors prefer long-term investments, then</t>
  </si>
  <si>
    <t>want to construct a synthetic forward loan.</t>
  </si>
  <si>
    <t>f_3 &lt; E(r_3). Thus, a borrower may want to lock in a lower rate in the future with</t>
  </si>
  <si>
    <t>a synthetic forward loan.</t>
  </si>
  <si>
    <t>Q #11</t>
  </si>
  <si>
    <t>PV of Obligation 1</t>
  </si>
  <si>
    <t>An insurance company must make the following payments:</t>
  </si>
  <si>
    <t>PV of Obligation 2</t>
  </si>
  <si>
    <t>PV of Obligation 3</t>
  </si>
  <si>
    <t>Payment Amount</t>
  </si>
  <si>
    <t>Payment Timing (t)</t>
  </si>
  <si>
    <t>Total PV of Oblig.</t>
  </si>
  <si>
    <t>Dur. of Obl. 1</t>
  </si>
  <si>
    <t>&lt;-Duration equals time to due date since single payment</t>
  </si>
  <si>
    <t>Dur. of Obl. 2</t>
  </si>
  <si>
    <t>Dur. of Obl. 3</t>
  </si>
  <si>
    <t>-The company wants to fully fund and immunize its obligation by issuing a zero-coupon bond at t=0</t>
  </si>
  <si>
    <t>Dur. Of Obligations</t>
  </si>
  <si>
    <t>&lt;-Weighting individual durations by obligation weight</t>
  </si>
  <si>
    <t>-The yield curve is flat at:</t>
  </si>
  <si>
    <t>To duration match, the maturity of the zero-coupon bond must be</t>
  </si>
  <si>
    <t>Calculate the maturity of the zero-coupon bond.</t>
  </si>
  <si>
    <t>3.49 years.</t>
  </si>
  <si>
    <t>Immediately after issuing the bond, the entire yield curve shifts to 10%.</t>
  </si>
  <si>
    <t>Calculate the revised value of the zero-coupon bond.</t>
  </si>
  <si>
    <t>Original Bond Price</t>
  </si>
  <si>
    <t>Use modified duration formula ignoring convexity adjustment:</t>
  </si>
  <si>
    <t>D*</t>
  </si>
  <si>
    <t>Change in Price</t>
  </si>
  <si>
    <t>New Bond Price</t>
  </si>
  <si>
    <t>An alternative calculation would be to simply calculate the par value</t>
  </si>
  <si>
    <t>as 4,555,340*(1.08)^3.49 and then take the present value of this</t>
  </si>
  <si>
    <t>using the 10% rate to obtain the new value. I mainly wanted to highlight</t>
  </si>
  <si>
    <t>the modified duration formula. Make sure you comment on your</t>
  </si>
  <si>
    <t>convexity assumption (I commented that I ignored convexity). The examiners'</t>
  </si>
  <si>
    <t>report stated that candidates did not receive full credit if no assumption</t>
  </si>
  <si>
    <t>was made regarding convexity.</t>
  </si>
  <si>
    <t>Q #12</t>
  </si>
  <si>
    <t>P*0.90/(1+y) + P*0.90*0.80/(1+y)^2 + P(0.90)(0.80^2)/(1+y)^3</t>
  </si>
  <si>
    <t>Number of pols</t>
  </si>
  <si>
    <t>P*0.90/(1+y) + P*0.90/(1+y)[0.80/(1+y) + 0.80^2/(1+y)^2+…]</t>
  </si>
  <si>
    <t xml:space="preserve">a. </t>
  </si>
  <si>
    <t>1.25 points</t>
  </si>
  <si>
    <t>An insurance company writes 100 identical policies for a</t>
  </si>
  <si>
    <t>Z = P - E - L/(1+y)</t>
  </si>
  <si>
    <t>P*0.90/(1+y) + P*0.90/(1+y)[d/(1-d)], where d = 0.80/(1+y)</t>
  </si>
  <si>
    <t>particular line of business. Given the following information</t>
  </si>
  <si>
    <t>d (after first year)</t>
  </si>
  <si>
    <t>for each policy:</t>
  </si>
  <si>
    <t>Franchise Value</t>
  </si>
  <si>
    <t>&lt;-Z*0.90/(1+y) + Z*0.90/(1+y)[0.80/(1+y) + 0.80^2/(1+y)^2+…]</t>
  </si>
  <si>
    <t>Premium</t>
  </si>
  <si>
    <t>=Z*0.90/(1+y) + Z*0.90/(1+y)[d/(1-d)]</t>
  </si>
  <si>
    <t>Expenses</t>
  </si>
  <si>
    <t>Losses</t>
  </si>
  <si>
    <t xml:space="preserve">1. The greater the franchise value, the more difficult it is for the firm to manage the </t>
  </si>
  <si>
    <t>-Premium is collected and expenses are paid at the beginning</t>
  </si>
  <si>
    <t xml:space="preserve">interest rate risk of its total economic value by reducing the duration of its investment </t>
  </si>
  <si>
    <t xml:space="preserve"> of each policy year</t>
  </si>
  <si>
    <t>portfolio.  Firms would have to reduce the duration of their invested assets to zero or even below zero</t>
  </si>
  <si>
    <t>-Losses are paid at the end of each policy year</t>
  </si>
  <si>
    <t>-The client retention percentage is as follows:</t>
  </si>
  <si>
    <t xml:space="preserve">2. The benefits of implementing the duration reduction strategy would be invisible to regulatory bodies </t>
  </si>
  <si>
    <t xml:space="preserve">and rating agencies.  Instead, these entities would only see the accounting figures of the firm which </t>
  </si>
  <si>
    <t>First Policy Year</t>
  </si>
  <si>
    <t>may actually lead them to conclude that the firm is increasing risk rather than reducing it</t>
  </si>
  <si>
    <t>Subsequent Policy Years</t>
  </si>
  <si>
    <t>Calculate the insurer's franchise value.</t>
  </si>
  <si>
    <t xml:space="preserve">The firm must adopt a pricing strategy that alters the sensitivity of the firm’s total economic value </t>
  </si>
  <si>
    <t>Describe two aspects of the practical dilemma associated</t>
  </si>
  <si>
    <t xml:space="preserve">to changes in interest rates. The firm can do this by making the target return on surplus a function </t>
  </si>
  <si>
    <t>with managing franchise value.</t>
  </si>
  <si>
    <t>of the interest rate (k = a + by, where b is not equal to 0). This strategy will reduce the duration of the franchise value</t>
  </si>
  <si>
    <t xml:space="preserve">and total economic value while still obtaining the target return. In addition, it avoids the potential rating </t>
  </si>
  <si>
    <t>Outline a proposed solution to the practical dilemma of</t>
  </si>
  <si>
    <t xml:space="preserve">agency and regulatory risk associated with strategies that seek to reduce the duration of the firm’s </t>
  </si>
  <si>
    <t>managing franchise value and discuss how it addresses</t>
  </si>
  <si>
    <t>franchise value by managing the duration of its invested assets</t>
  </si>
  <si>
    <t>each aspect of the practical dilemma in part b.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</si>
</sst>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0.000"/>
    <numFmt numFmtId="168" formatCode="_(* #,##0.0000_);_(* \(#,##0.00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0" fontId="3" fillId="0" borderId="0" xfId="0" applyFont="1"/>
    <xf numFmtId="10" fontId="2" fillId="0" borderId="0" xfId="0" applyNumberFormat="1" applyFon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quotePrefix="1"/>
    <xf numFmtId="9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2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quotePrefix="1" applyNumberFormat="1" applyAlignment="1">
      <alignment horizontal="left"/>
    </xf>
    <xf numFmtId="164" fontId="0" fillId="0" borderId="0" xfId="3" applyNumberFormat="1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3" applyNumberFormat="1" applyFont="1" applyAlignment="1">
      <alignment horizontal="center"/>
    </xf>
    <xf numFmtId="2" fontId="0" fillId="0" borderId="0" xfId="0" quotePrefix="1" applyNumberFormat="1" applyAlignment="1">
      <alignment horizontal="center"/>
    </xf>
    <xf numFmtId="10" fontId="0" fillId="0" borderId="0" xfId="3" applyNumberFormat="1" applyFont="1"/>
    <xf numFmtId="6" fontId="0" fillId="0" borderId="0" xfId="0" applyNumberFormat="1" applyAlignment="1">
      <alignment horizontal="center"/>
    </xf>
    <xf numFmtId="10" fontId="2" fillId="0" borderId="0" xfId="3" applyNumberFormat="1" applyFont="1"/>
    <xf numFmtId="8" fontId="0" fillId="0" borderId="0" xfId="0" applyNumberFormat="1"/>
    <xf numFmtId="164" fontId="2" fillId="0" borderId="0" xfId="3" applyNumberFormat="1" applyFont="1"/>
    <xf numFmtId="7" fontId="0" fillId="0" borderId="0" xfId="0" applyNumberFormat="1" applyAlignment="1">
      <alignment horizontal="center" wrapText="1"/>
    </xf>
    <xf numFmtId="7" fontId="0" fillId="0" borderId="0" xfId="2" applyNumberFormat="1" applyFont="1" applyAlignment="1">
      <alignment horizontal="center" wrapText="1"/>
    </xf>
    <xf numFmtId="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7" fontId="0" fillId="0" borderId="0" xfId="0" applyNumberFormat="1"/>
    <xf numFmtId="166" fontId="2" fillId="0" borderId="0" xfId="0" applyNumberFormat="1" applyFont="1" applyAlignment="1">
      <alignment horizontal="center"/>
    </xf>
    <xf numFmtId="6" fontId="0" fillId="0" borderId="0" xfId="0" applyNumberFormat="1"/>
    <xf numFmtId="168" fontId="0" fillId="0" borderId="0" xfId="1" applyNumberFormat="1" applyFont="1"/>
    <xf numFmtId="0" fontId="0" fillId="0" borderId="2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24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6B878C-6A5A-F147-A148-D04B96996360}"/>
            </a:ext>
          </a:extLst>
        </xdr:cNvPr>
        <xdr:cNvSpPr txBox="1"/>
      </xdr:nvSpPr>
      <xdr:spPr>
        <a:xfrm>
          <a:off x="4540250" y="5105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21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4BA716-5E2E-EC4B-85E0-7CC4844170E5}"/>
            </a:ext>
          </a:extLst>
        </xdr:cNvPr>
        <xdr:cNvSpPr txBox="1"/>
      </xdr:nvSpPr>
      <xdr:spPr>
        <a:xfrm>
          <a:off x="4400550" y="471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13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FCC75A-5B05-4048-8B65-5446E8429954}"/>
            </a:ext>
          </a:extLst>
        </xdr:cNvPr>
        <xdr:cNvSpPr txBox="1"/>
      </xdr:nvSpPr>
      <xdr:spPr>
        <a:xfrm>
          <a:off x="4552950" y="264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27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A32F25-45F7-ED46-981D-C2FC854FDA4E}"/>
            </a:ext>
          </a:extLst>
        </xdr:cNvPr>
        <xdr:cNvSpPr txBox="1"/>
      </xdr:nvSpPr>
      <xdr:spPr>
        <a:xfrm>
          <a:off x="4552950" y="548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17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EFE784-3F1A-5E4E-8CA9-526772D1E8F3}"/>
            </a:ext>
          </a:extLst>
        </xdr:cNvPr>
        <xdr:cNvSpPr txBox="1"/>
      </xdr:nvSpPr>
      <xdr:spPr>
        <a:xfrm>
          <a:off x="4070350" y="3683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21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5DE057-B915-0649-A2B1-6D5F281286E7}"/>
            </a:ext>
          </a:extLst>
        </xdr:cNvPr>
        <xdr:cNvSpPr txBox="1"/>
      </xdr:nvSpPr>
      <xdr:spPr>
        <a:xfrm>
          <a:off x="4070350" y="449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336550</xdr:colOff>
      <xdr:row>17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0C4818-B2B8-554D-9BD2-7415617057FE}"/>
            </a:ext>
          </a:extLst>
        </xdr:cNvPr>
        <xdr:cNvSpPr txBox="1"/>
      </xdr:nvSpPr>
      <xdr:spPr>
        <a:xfrm>
          <a:off x="4997450" y="345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A7ED-FFC3-B74D-9182-1B27FB381EE5}">
  <dimension ref="A1:P24"/>
  <sheetViews>
    <sheetView tabSelected="1" workbookViewId="0"/>
  </sheetViews>
  <sheetFormatPr baseColWidth="10" defaultRowHeight="16" outlineLevelCol="1" x14ac:dyDescent="0.2"/>
  <cols>
    <col min="1" max="1" width="19.1640625" customWidth="1"/>
    <col min="2" max="2" width="18.83203125" customWidth="1"/>
    <col min="3" max="3" width="17.1640625" customWidth="1"/>
    <col min="4" max="4" width="14.83203125" customWidth="1"/>
    <col min="7" max="7" width="11.5" customWidth="1"/>
    <col min="10" max="10" width="21" hidden="1" customWidth="1" outlineLevel="1"/>
    <col min="11" max="14" width="10.83203125" hidden="1" customWidth="1" outlineLevel="1"/>
    <col min="15" max="15" width="12" hidden="1" customWidth="1" outlineLevel="1"/>
    <col min="16" max="16" width="12.5" customWidth="1" collapsed="1"/>
  </cols>
  <sheetData>
    <row r="1" spans="1:12" x14ac:dyDescent="0.2">
      <c r="A1" s="1" t="s">
        <v>0</v>
      </c>
      <c r="B1" s="2" t="s">
        <v>1</v>
      </c>
      <c r="C1" s="2" t="s">
        <v>2</v>
      </c>
      <c r="D1" s="2" t="s">
        <v>3</v>
      </c>
      <c r="I1" s="1" t="s">
        <v>4</v>
      </c>
      <c r="J1" s="1" t="s">
        <v>5</v>
      </c>
    </row>
    <row r="2" spans="1:12" x14ac:dyDescent="0.2">
      <c r="A2" s="1" t="s">
        <v>6</v>
      </c>
      <c r="B2" s="3">
        <v>1.5</v>
      </c>
    </row>
    <row r="3" spans="1:12" x14ac:dyDescent="0.2">
      <c r="B3" s="4"/>
      <c r="J3" t="s">
        <v>7</v>
      </c>
      <c r="K3" s="5">
        <f>B11+D7*(D10-B11)</f>
        <v>7.0000000000000007E-2</v>
      </c>
      <c r="L3" s="6" t="s">
        <v>8</v>
      </c>
    </row>
    <row r="4" spans="1:12" x14ac:dyDescent="0.2">
      <c r="A4" t="s">
        <v>9</v>
      </c>
      <c r="B4" s="4"/>
      <c r="J4" s="1" t="s">
        <v>10</v>
      </c>
      <c r="K4" s="7">
        <f>C7-K3</f>
        <v>7.9999999999999932E-3</v>
      </c>
    </row>
    <row r="5" spans="1:12" x14ac:dyDescent="0.2">
      <c r="B5" s="4"/>
    </row>
    <row r="6" spans="1:12" s="8" customFormat="1" ht="34" x14ac:dyDescent="0.2">
      <c r="B6" s="9" t="s">
        <v>11</v>
      </c>
      <c r="C6" s="10" t="s">
        <v>12</v>
      </c>
      <c r="D6" s="10" t="s">
        <v>13</v>
      </c>
    </row>
    <row r="7" spans="1:12" x14ac:dyDescent="0.2">
      <c r="B7" s="4" t="s">
        <v>14</v>
      </c>
      <c r="C7" s="11">
        <v>7.8E-2</v>
      </c>
      <c r="D7" s="2">
        <v>0.4</v>
      </c>
      <c r="J7" t="s">
        <v>15</v>
      </c>
      <c r="K7" s="5">
        <f>B11+D8*(D10-B11)</f>
        <v>9.5000000000000001E-2</v>
      </c>
      <c r="L7" s="6" t="s">
        <v>8</v>
      </c>
    </row>
    <row r="8" spans="1:12" x14ac:dyDescent="0.2">
      <c r="B8" s="4" t="s">
        <v>16</v>
      </c>
      <c r="C8" s="11">
        <v>8.3000000000000004E-2</v>
      </c>
      <c r="D8" s="2">
        <v>0.9</v>
      </c>
      <c r="J8" s="1" t="s">
        <v>17</v>
      </c>
      <c r="K8" s="7">
        <f>C8-K7</f>
        <v>-1.1999999999999997E-2</v>
      </c>
    </row>
    <row r="9" spans="1:12" x14ac:dyDescent="0.2">
      <c r="B9" s="4"/>
    </row>
    <row r="10" spans="1:12" x14ac:dyDescent="0.2">
      <c r="A10" s="12" t="s">
        <v>18</v>
      </c>
      <c r="B10" s="4"/>
      <c r="D10" s="13">
        <v>0.1</v>
      </c>
      <c r="J10" s="1" t="s">
        <v>19</v>
      </c>
    </row>
    <row r="11" spans="1:12" x14ac:dyDescent="0.2">
      <c r="A11" s="12" t="s">
        <v>20</v>
      </c>
      <c r="B11" s="14">
        <v>0.05</v>
      </c>
    </row>
    <row r="12" spans="1:12" x14ac:dyDescent="0.2">
      <c r="B12" s="4"/>
      <c r="J12" s="15" t="s">
        <v>21</v>
      </c>
    </row>
    <row r="13" spans="1:12" x14ac:dyDescent="0.2">
      <c r="A13" s="2" t="s">
        <v>22</v>
      </c>
      <c r="B13" s="4" t="s">
        <v>23</v>
      </c>
      <c r="C13" t="s">
        <v>24</v>
      </c>
      <c r="J13" s="15" t="s">
        <v>25</v>
      </c>
    </row>
    <row r="14" spans="1:12" x14ac:dyDescent="0.2">
      <c r="A14" s="2"/>
      <c r="B14" s="4"/>
      <c r="C14" t="s">
        <v>26</v>
      </c>
      <c r="J14" s="15" t="s">
        <v>27</v>
      </c>
    </row>
    <row r="15" spans="1:12" x14ac:dyDescent="0.2">
      <c r="A15" s="2"/>
      <c r="B15" s="4"/>
    </row>
    <row r="16" spans="1:12" x14ac:dyDescent="0.2">
      <c r="A16" s="2" t="s">
        <v>28</v>
      </c>
      <c r="B16" s="4" t="s">
        <v>29</v>
      </c>
      <c r="C16" s="15" t="s">
        <v>30</v>
      </c>
    </row>
    <row r="17" spans="1:3" x14ac:dyDescent="0.2">
      <c r="B17" s="4"/>
      <c r="C17" s="16" t="s">
        <v>31</v>
      </c>
    </row>
    <row r="18" spans="1:3" x14ac:dyDescent="0.2">
      <c r="B18" s="4"/>
      <c r="C18" s="16" t="s">
        <v>32</v>
      </c>
    </row>
    <row r="19" spans="1:3" x14ac:dyDescent="0.2">
      <c r="B19" s="4"/>
      <c r="C19" s="16" t="s">
        <v>33</v>
      </c>
    </row>
    <row r="20" spans="1:3" x14ac:dyDescent="0.2">
      <c r="B20" s="4"/>
    </row>
    <row r="21" spans="1:3" x14ac:dyDescent="0.2">
      <c r="A21" s="17"/>
      <c r="B21" s="4"/>
    </row>
    <row r="22" spans="1:3" x14ac:dyDescent="0.2">
      <c r="B22" s="4"/>
    </row>
    <row r="23" spans="1:3" x14ac:dyDescent="0.2">
      <c r="B23" s="4"/>
    </row>
    <row r="24" spans="1:3" x14ac:dyDescent="0.2">
      <c r="B2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5CD9-B9F0-D448-853A-22BF46C52BC0}">
  <dimension ref="A1:P27"/>
  <sheetViews>
    <sheetView zoomScaleNormal="100" workbookViewId="0"/>
  </sheetViews>
  <sheetFormatPr baseColWidth="10" defaultRowHeight="16" outlineLevelCol="1" x14ac:dyDescent="0.2"/>
  <cols>
    <col min="1" max="1" width="24.33203125" customWidth="1"/>
    <col min="2" max="6" width="14.5" customWidth="1"/>
    <col min="7" max="7" width="11.5" customWidth="1"/>
    <col min="10" max="10" width="21" hidden="1" customWidth="1" outlineLevel="1"/>
    <col min="11" max="14" width="10.83203125" hidden="1" customWidth="1" outlineLevel="1"/>
    <col min="15" max="15" width="12" hidden="1" customWidth="1" outlineLevel="1"/>
    <col min="16" max="16" width="12.5" customWidth="1" collapsed="1"/>
  </cols>
  <sheetData>
    <row r="1" spans="1:13" x14ac:dyDescent="0.2">
      <c r="A1" s="1" t="s">
        <v>0</v>
      </c>
      <c r="B1" s="2" t="s">
        <v>1</v>
      </c>
      <c r="C1" s="2" t="s">
        <v>2</v>
      </c>
      <c r="D1" s="2" t="s">
        <v>34</v>
      </c>
      <c r="I1" s="1" t="s">
        <v>4</v>
      </c>
      <c r="J1" s="1" t="s">
        <v>5</v>
      </c>
    </row>
    <row r="2" spans="1:13" x14ac:dyDescent="0.2">
      <c r="A2" s="1" t="s">
        <v>6</v>
      </c>
      <c r="B2" s="3">
        <v>2.5</v>
      </c>
    </row>
    <row r="3" spans="1:13" x14ac:dyDescent="0.2">
      <c r="B3" s="4"/>
      <c r="J3" t="s">
        <v>35</v>
      </c>
      <c r="K3" s="5">
        <f>B12+E7*B10</f>
        <v>5.2000000000000005E-2</v>
      </c>
      <c r="L3" s="6" t="s">
        <v>36</v>
      </c>
    </row>
    <row r="4" spans="1:13" x14ac:dyDescent="0.2">
      <c r="A4" t="s">
        <v>9</v>
      </c>
      <c r="B4" s="4"/>
      <c r="J4" t="s">
        <v>37</v>
      </c>
      <c r="K4" s="4">
        <f>F8/B11</f>
        <v>0.6</v>
      </c>
    </row>
    <row r="5" spans="1:13" x14ac:dyDescent="0.2">
      <c r="B5" s="4"/>
      <c r="J5" t="s">
        <v>38</v>
      </c>
      <c r="K5" s="5">
        <f>B12+K4*B10</f>
        <v>7.5999999999999998E-2</v>
      </c>
      <c r="L5" s="6" t="s">
        <v>36</v>
      </c>
    </row>
    <row r="6" spans="1:13" s="8" customFormat="1" ht="51" x14ac:dyDescent="0.2">
      <c r="B6" s="9" t="s">
        <v>39</v>
      </c>
      <c r="C6" s="10" t="s">
        <v>40</v>
      </c>
      <c r="D6" s="10" t="s">
        <v>41</v>
      </c>
      <c r="E6" s="10" t="s">
        <v>13</v>
      </c>
      <c r="F6" s="10" t="s">
        <v>42</v>
      </c>
    </row>
    <row r="7" spans="1:13" x14ac:dyDescent="0.2">
      <c r="B7" s="4" t="s">
        <v>14</v>
      </c>
      <c r="C7" s="2">
        <v>80</v>
      </c>
      <c r="D7" s="2">
        <v>85</v>
      </c>
      <c r="E7" s="2">
        <v>0.2</v>
      </c>
      <c r="F7" s="2" t="s">
        <v>43</v>
      </c>
      <c r="J7" t="s">
        <v>44</v>
      </c>
      <c r="K7" s="5">
        <f>D7/C7-1</f>
        <v>6.25E-2</v>
      </c>
    </row>
    <row r="8" spans="1:13" x14ac:dyDescent="0.2">
      <c r="B8" s="4" t="s">
        <v>16</v>
      </c>
      <c r="C8" s="2">
        <v>60</v>
      </c>
      <c r="D8" s="2">
        <v>63</v>
      </c>
      <c r="E8" s="2" t="s">
        <v>43</v>
      </c>
      <c r="F8" s="2">
        <v>0.03</v>
      </c>
      <c r="J8" t="s">
        <v>45</v>
      </c>
      <c r="K8" s="5">
        <f>D8/C8-1</f>
        <v>5.0000000000000044E-2</v>
      </c>
    </row>
    <row r="9" spans="1:13" x14ac:dyDescent="0.2">
      <c r="B9" s="4"/>
    </row>
    <row r="10" spans="1:13" x14ac:dyDescent="0.2">
      <c r="A10" s="12" t="s">
        <v>46</v>
      </c>
      <c r="B10" s="13">
        <v>0.06</v>
      </c>
      <c r="D10" s="13"/>
      <c r="J10" t="s">
        <v>47</v>
      </c>
      <c r="K10" s="5">
        <f>K7-K3</f>
        <v>1.0499999999999995E-2</v>
      </c>
    </row>
    <row r="11" spans="1:13" x14ac:dyDescent="0.2">
      <c r="A11" s="12" t="s">
        <v>48</v>
      </c>
      <c r="B11" s="14">
        <v>0.05</v>
      </c>
      <c r="J11" t="s">
        <v>49</v>
      </c>
      <c r="K11" s="5">
        <f>K8-K5</f>
        <v>-2.5999999999999954E-2</v>
      </c>
    </row>
    <row r="12" spans="1:13" x14ac:dyDescent="0.2">
      <c r="A12" s="12" t="s">
        <v>20</v>
      </c>
      <c r="B12" s="14">
        <v>0.04</v>
      </c>
    </row>
    <row r="13" spans="1:13" x14ac:dyDescent="0.2">
      <c r="A13" s="12"/>
      <c r="B13" s="14"/>
      <c r="J13" t="s">
        <v>50</v>
      </c>
    </row>
    <row r="14" spans="1:13" x14ac:dyDescent="0.2">
      <c r="A14" s="2" t="s">
        <v>22</v>
      </c>
      <c r="B14" s="4" t="s">
        <v>51</v>
      </c>
      <c r="C14" t="s">
        <v>52</v>
      </c>
      <c r="J14" s="18" t="s">
        <v>53</v>
      </c>
      <c r="K14" s="19"/>
      <c r="L14" s="19"/>
    </row>
    <row r="15" spans="1:13" x14ac:dyDescent="0.2">
      <c r="A15" s="2"/>
      <c r="B15" s="4"/>
      <c r="C15" t="s">
        <v>54</v>
      </c>
      <c r="J15" t="s">
        <v>55</v>
      </c>
      <c r="K15" s="19"/>
      <c r="L15" s="19"/>
    </row>
    <row r="16" spans="1:13" x14ac:dyDescent="0.2">
      <c r="A16" s="2"/>
      <c r="B16" s="4"/>
      <c r="K16" s="19"/>
      <c r="L16" s="19"/>
      <c r="M16" s="5"/>
    </row>
    <row r="17" spans="1:12" x14ac:dyDescent="0.2">
      <c r="A17" s="2" t="s">
        <v>28</v>
      </c>
      <c r="B17" s="4" t="s">
        <v>29</v>
      </c>
      <c r="C17" t="s">
        <v>56</v>
      </c>
      <c r="J17" s="1" t="s">
        <v>19</v>
      </c>
      <c r="K17" s="19"/>
      <c r="L17" s="19"/>
    </row>
    <row r="18" spans="1:12" x14ac:dyDescent="0.2">
      <c r="B18" s="4"/>
      <c r="C18" t="s">
        <v>57</v>
      </c>
      <c r="J18" s="4"/>
      <c r="K18" s="19"/>
    </row>
    <row r="19" spans="1:12" x14ac:dyDescent="0.2">
      <c r="B19" s="4"/>
      <c r="J19" s="18" t="s">
        <v>58</v>
      </c>
      <c r="K19" s="19"/>
      <c r="L19" s="19"/>
    </row>
    <row r="20" spans="1:12" x14ac:dyDescent="0.2">
      <c r="A20" s="17"/>
      <c r="B20" s="4"/>
      <c r="J20" s="4"/>
      <c r="K20" s="19"/>
      <c r="L20" s="19"/>
    </row>
    <row r="21" spans="1:12" x14ac:dyDescent="0.2">
      <c r="B21" s="4"/>
      <c r="J21" s="18" t="s">
        <v>59</v>
      </c>
      <c r="K21" s="19"/>
      <c r="L21" s="19"/>
    </row>
    <row r="22" spans="1:12" x14ac:dyDescent="0.2">
      <c r="J22" t="s">
        <v>60</v>
      </c>
    </row>
    <row r="23" spans="1:12" x14ac:dyDescent="0.2">
      <c r="J23" t="s">
        <v>61</v>
      </c>
    </row>
    <row r="24" spans="1:12" x14ac:dyDescent="0.2">
      <c r="J24" t="s">
        <v>62</v>
      </c>
    </row>
    <row r="26" spans="1:12" x14ac:dyDescent="0.2">
      <c r="J26" t="s">
        <v>63</v>
      </c>
    </row>
    <row r="27" spans="1:12" x14ac:dyDescent="0.2">
      <c r="J27" t="s">
        <v>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1097-6593-394A-A628-BF7DA3D79F7B}">
  <dimension ref="A1:P25"/>
  <sheetViews>
    <sheetView workbookViewId="0"/>
  </sheetViews>
  <sheetFormatPr baseColWidth="10" defaultRowHeight="16" outlineLevelCol="1" x14ac:dyDescent="0.2"/>
  <cols>
    <col min="1" max="1" width="16.1640625" customWidth="1"/>
    <col min="2" max="2" width="18.1640625" customWidth="1"/>
    <col min="3" max="3" width="21" customWidth="1"/>
    <col min="4" max="4" width="13.5" customWidth="1"/>
    <col min="7" max="7" width="11.5" customWidth="1"/>
    <col min="10" max="10" width="21" hidden="1" customWidth="1" outlineLevel="1"/>
    <col min="11" max="14" width="10.83203125" hidden="1" customWidth="1" outlineLevel="1"/>
    <col min="15" max="15" width="12" hidden="1" customWidth="1" outlineLevel="1"/>
    <col min="16" max="16" width="12.5" customWidth="1" collapsed="1"/>
  </cols>
  <sheetData>
    <row r="1" spans="1:10" x14ac:dyDescent="0.2">
      <c r="A1" s="1" t="s">
        <v>0</v>
      </c>
      <c r="B1" s="2" t="s">
        <v>1</v>
      </c>
      <c r="C1" s="2" t="s">
        <v>2</v>
      </c>
      <c r="D1" s="2" t="s">
        <v>64</v>
      </c>
      <c r="I1" s="1" t="s">
        <v>4</v>
      </c>
      <c r="J1" t="s">
        <v>65</v>
      </c>
    </row>
    <row r="2" spans="1:10" x14ac:dyDescent="0.2">
      <c r="A2" s="1" t="s">
        <v>6</v>
      </c>
      <c r="B2" s="3">
        <v>2</v>
      </c>
      <c r="J2" t="s">
        <v>66</v>
      </c>
    </row>
    <row r="3" spans="1:10" x14ac:dyDescent="0.2">
      <c r="B3" s="4"/>
    </row>
    <row r="4" spans="1:10" x14ac:dyDescent="0.2">
      <c r="A4" s="20" t="s">
        <v>67</v>
      </c>
      <c r="B4" s="4"/>
      <c r="J4" t="s">
        <v>68</v>
      </c>
    </row>
    <row r="5" spans="1:10" x14ac:dyDescent="0.2">
      <c r="A5" s="20" t="s">
        <v>69</v>
      </c>
      <c r="B5" s="4"/>
      <c r="J5" t="s">
        <v>70</v>
      </c>
    </row>
    <row r="6" spans="1:10" x14ac:dyDescent="0.2">
      <c r="A6" s="2"/>
      <c r="B6" s="4"/>
    </row>
    <row r="7" spans="1:10" x14ac:dyDescent="0.2">
      <c r="A7" s="20" t="s">
        <v>71</v>
      </c>
      <c r="B7" s="4"/>
      <c r="J7" s="12" t="s">
        <v>72</v>
      </c>
    </row>
    <row r="8" spans="1:10" x14ac:dyDescent="0.2">
      <c r="B8" s="21" t="s">
        <v>73</v>
      </c>
      <c r="J8" t="s">
        <v>74</v>
      </c>
    </row>
    <row r="9" spans="1:10" x14ac:dyDescent="0.2">
      <c r="B9" s="21" t="s">
        <v>75</v>
      </c>
      <c r="J9" t="s">
        <v>76</v>
      </c>
    </row>
    <row r="10" spans="1:10" x14ac:dyDescent="0.2">
      <c r="B10" s="21" t="s">
        <v>77</v>
      </c>
      <c r="J10" t="s">
        <v>78</v>
      </c>
    </row>
    <row r="11" spans="1:10" x14ac:dyDescent="0.2">
      <c r="B11" s="21" t="s">
        <v>79</v>
      </c>
      <c r="J11" t="s">
        <v>80</v>
      </c>
    </row>
    <row r="12" spans="1:10" x14ac:dyDescent="0.2">
      <c r="B12" s="4"/>
      <c r="J12" t="s">
        <v>81</v>
      </c>
    </row>
    <row r="13" spans="1:10" x14ac:dyDescent="0.2">
      <c r="A13" s="17"/>
      <c r="B13" s="4"/>
      <c r="J13" t="s">
        <v>82</v>
      </c>
    </row>
    <row r="14" spans="1:10" x14ac:dyDescent="0.2">
      <c r="J14" t="s">
        <v>83</v>
      </c>
    </row>
    <row r="16" spans="1:10" x14ac:dyDescent="0.2">
      <c r="J16" t="s">
        <v>84</v>
      </c>
    </row>
    <row r="17" spans="10:11" x14ac:dyDescent="0.2">
      <c r="J17" t="s">
        <v>85</v>
      </c>
    </row>
    <row r="19" spans="10:11" x14ac:dyDescent="0.2">
      <c r="K19" s="22"/>
    </row>
    <row r="22" spans="10:11" x14ac:dyDescent="0.2">
      <c r="K22" s="12"/>
    </row>
    <row r="23" spans="10:11" x14ac:dyDescent="0.2">
      <c r="K23" s="12"/>
    </row>
    <row r="24" spans="10:11" x14ac:dyDescent="0.2">
      <c r="K24" s="12"/>
    </row>
    <row r="25" spans="10:11" x14ac:dyDescent="0.2">
      <c r="K25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CFEB-1927-6F4E-921E-95427B157107}">
  <dimension ref="A1:P39"/>
  <sheetViews>
    <sheetView workbookViewId="0"/>
  </sheetViews>
  <sheetFormatPr baseColWidth="10" defaultRowHeight="16" outlineLevelCol="1" x14ac:dyDescent="0.2"/>
  <cols>
    <col min="1" max="1" width="16.1640625" customWidth="1"/>
    <col min="2" max="2" width="18.1640625" customWidth="1"/>
    <col min="3" max="3" width="21" customWidth="1"/>
    <col min="4" max="4" width="13.5" customWidth="1"/>
    <col min="7" max="7" width="11.5" customWidth="1"/>
    <col min="10" max="10" width="21" hidden="1" customWidth="1" outlineLevel="1"/>
    <col min="11" max="14" width="10.83203125" hidden="1" customWidth="1" outlineLevel="1"/>
    <col min="15" max="15" width="12" hidden="1" customWidth="1" outlineLevel="1"/>
    <col min="16" max="16" width="12.5" customWidth="1" collapsed="1"/>
  </cols>
  <sheetData>
    <row r="1" spans="1:11" x14ac:dyDescent="0.2">
      <c r="A1" s="1" t="s">
        <v>0</v>
      </c>
      <c r="B1" s="2" t="s">
        <v>1</v>
      </c>
      <c r="C1" s="2" t="s">
        <v>2</v>
      </c>
      <c r="D1" s="2" t="s">
        <v>86</v>
      </c>
      <c r="I1" s="1" t="s">
        <v>4</v>
      </c>
      <c r="J1" s="1" t="s">
        <v>5</v>
      </c>
    </row>
    <row r="2" spans="1:11" x14ac:dyDescent="0.2">
      <c r="A2" s="1" t="s">
        <v>6</v>
      </c>
      <c r="B2" s="3">
        <v>2.75</v>
      </c>
    </row>
    <row r="3" spans="1:11" x14ac:dyDescent="0.2">
      <c r="B3" s="4"/>
      <c r="J3" t="s">
        <v>87</v>
      </c>
    </row>
    <row r="4" spans="1:11" x14ac:dyDescent="0.2">
      <c r="A4" s="20" t="s">
        <v>9</v>
      </c>
      <c r="B4" s="4"/>
      <c r="J4" t="s">
        <v>88</v>
      </c>
    </row>
    <row r="5" spans="1:11" x14ac:dyDescent="0.2">
      <c r="A5" s="20"/>
      <c r="B5" s="4"/>
      <c r="J5" t="s">
        <v>89</v>
      </c>
    </row>
    <row r="6" spans="1:11" x14ac:dyDescent="0.2">
      <c r="A6" s="20"/>
      <c r="B6" s="23" t="s">
        <v>90</v>
      </c>
      <c r="C6" s="24" t="s">
        <v>91</v>
      </c>
      <c r="D6" s="24" t="s">
        <v>92</v>
      </c>
      <c r="J6" t="s">
        <v>93</v>
      </c>
    </row>
    <row r="7" spans="1:11" x14ac:dyDescent="0.2">
      <c r="A7" s="20"/>
      <c r="B7" s="25">
        <v>1</v>
      </c>
      <c r="C7" s="26">
        <v>101.88</v>
      </c>
      <c r="D7" s="26">
        <v>263.26</v>
      </c>
      <c r="J7" t="s">
        <v>94</v>
      </c>
    </row>
    <row r="8" spans="1:11" x14ac:dyDescent="0.2">
      <c r="A8" s="20"/>
      <c r="B8" s="25">
        <v>2</v>
      </c>
      <c r="C8" s="26">
        <v>101.75</v>
      </c>
      <c r="D8" s="26">
        <v>263.27</v>
      </c>
    </row>
    <row r="9" spans="1:11" x14ac:dyDescent="0.2">
      <c r="A9" s="20"/>
      <c r="B9" s="25">
        <v>3</v>
      </c>
      <c r="C9" s="26">
        <v>102.22</v>
      </c>
      <c r="D9" s="26">
        <v>277.5</v>
      </c>
      <c r="J9" s="1" t="s">
        <v>19</v>
      </c>
    </row>
    <row r="10" spans="1:11" x14ac:dyDescent="0.2">
      <c r="A10" s="20"/>
      <c r="B10" s="25">
        <v>4</v>
      </c>
      <c r="C10" s="26">
        <v>109.68</v>
      </c>
      <c r="D10" s="26">
        <v>305.45999999999998</v>
      </c>
    </row>
    <row r="11" spans="1:11" x14ac:dyDescent="0.2">
      <c r="A11" s="20"/>
      <c r="B11" s="25">
        <v>5</v>
      </c>
      <c r="C11" s="26">
        <v>117.86</v>
      </c>
      <c r="D11" s="26">
        <v>334.75</v>
      </c>
      <c r="J11" t="s">
        <v>95</v>
      </c>
    </row>
    <row r="12" spans="1:11" x14ac:dyDescent="0.2">
      <c r="A12" s="20"/>
      <c r="B12" s="4"/>
    </row>
    <row r="13" spans="1:11" x14ac:dyDescent="0.2">
      <c r="A13" s="20" t="s">
        <v>96</v>
      </c>
      <c r="B13" s="4"/>
      <c r="J13" s="2" t="s">
        <v>90</v>
      </c>
      <c r="K13" s="2" t="s">
        <v>97</v>
      </c>
    </row>
    <row r="14" spans="1:11" x14ac:dyDescent="0.2">
      <c r="A14" s="20" t="s">
        <v>98</v>
      </c>
      <c r="B14" s="4"/>
      <c r="J14" s="27">
        <v>1</v>
      </c>
      <c r="K14" s="28">
        <f>C7/D7</f>
        <v>0.38699384638760159</v>
      </c>
    </row>
    <row r="15" spans="1:11" x14ac:dyDescent="0.2">
      <c r="B15" s="21"/>
      <c r="J15" s="2">
        <v>2</v>
      </c>
      <c r="K15" s="28">
        <f t="shared" ref="K15:K18" si="0">C8/D8</f>
        <v>0.38648535723781674</v>
      </c>
    </row>
    <row r="16" spans="1:11" x14ac:dyDescent="0.2">
      <c r="A16" s="2" t="s">
        <v>22</v>
      </c>
      <c r="B16" s="29" t="s">
        <v>99</v>
      </c>
      <c r="C16" t="s">
        <v>100</v>
      </c>
      <c r="J16" s="2">
        <v>3</v>
      </c>
      <c r="K16" s="28">
        <f t="shared" si="0"/>
        <v>0.36836036036036035</v>
      </c>
    </row>
    <row r="17" spans="1:11" x14ac:dyDescent="0.2">
      <c r="A17" s="2"/>
      <c r="B17" s="29"/>
      <c r="C17" t="s">
        <v>101</v>
      </c>
      <c r="J17" s="2">
        <v>4</v>
      </c>
      <c r="K17" s="28">
        <f t="shared" si="0"/>
        <v>0.35906501669613045</v>
      </c>
    </row>
    <row r="18" spans="1:11" x14ac:dyDescent="0.2">
      <c r="A18" s="2"/>
      <c r="B18" s="29"/>
      <c r="J18" s="2">
        <v>5</v>
      </c>
      <c r="K18" s="28">
        <f t="shared" si="0"/>
        <v>0.35208364451082896</v>
      </c>
    </row>
    <row r="19" spans="1:11" x14ac:dyDescent="0.2">
      <c r="A19" s="2" t="s">
        <v>28</v>
      </c>
      <c r="B19" s="29" t="s">
        <v>29</v>
      </c>
      <c r="C19" t="s">
        <v>102</v>
      </c>
    </row>
    <row r="20" spans="1:11" x14ac:dyDescent="0.2">
      <c r="A20" s="2"/>
      <c r="B20" s="29"/>
      <c r="C20" t="s">
        <v>103</v>
      </c>
      <c r="J20" t="s">
        <v>104</v>
      </c>
    </row>
    <row r="21" spans="1:11" x14ac:dyDescent="0.2">
      <c r="A21" s="2"/>
      <c r="B21" s="29"/>
      <c r="J21" t="s">
        <v>105</v>
      </c>
    </row>
    <row r="22" spans="1:11" x14ac:dyDescent="0.2">
      <c r="A22" s="2" t="s">
        <v>106</v>
      </c>
      <c r="B22" s="29" t="s">
        <v>23</v>
      </c>
      <c r="C22" t="s">
        <v>107</v>
      </c>
    </row>
    <row r="23" spans="1:11" x14ac:dyDescent="0.2">
      <c r="A23" s="2"/>
      <c r="B23" s="29"/>
      <c r="J23" s="1" t="s">
        <v>108</v>
      </c>
    </row>
    <row r="24" spans="1:11" x14ac:dyDescent="0.2">
      <c r="A24" s="2" t="s">
        <v>109</v>
      </c>
      <c r="B24" s="29" t="s">
        <v>23</v>
      </c>
      <c r="C24" t="s">
        <v>110</v>
      </c>
    </row>
    <row r="25" spans="1:11" x14ac:dyDescent="0.2">
      <c r="A25" s="2"/>
      <c r="B25" s="29"/>
      <c r="C25" t="s">
        <v>111</v>
      </c>
      <c r="J25" t="s">
        <v>112</v>
      </c>
    </row>
    <row r="26" spans="1:11" x14ac:dyDescent="0.2">
      <c r="B26" s="4"/>
      <c r="J26" t="s">
        <v>113</v>
      </c>
    </row>
    <row r="27" spans="1:11" x14ac:dyDescent="0.2">
      <c r="A27" s="17"/>
      <c r="B27" s="4"/>
      <c r="K27" s="12" t="s">
        <v>114</v>
      </c>
    </row>
    <row r="28" spans="1:11" x14ac:dyDescent="0.2">
      <c r="K28" t="s">
        <v>115</v>
      </c>
    </row>
    <row r="29" spans="1:11" x14ac:dyDescent="0.2">
      <c r="K29" s="12" t="s">
        <v>116</v>
      </c>
    </row>
    <row r="30" spans="1:11" x14ac:dyDescent="0.2">
      <c r="K30" s="12" t="s">
        <v>117</v>
      </c>
    </row>
    <row r="31" spans="1:11" x14ac:dyDescent="0.2">
      <c r="K31" t="s">
        <v>118</v>
      </c>
    </row>
    <row r="32" spans="1:11" x14ac:dyDescent="0.2">
      <c r="K32" t="s">
        <v>119</v>
      </c>
    </row>
    <row r="33" spans="10:11" x14ac:dyDescent="0.2">
      <c r="K33" s="22" t="s">
        <v>120</v>
      </c>
    </row>
    <row r="35" spans="10:11" x14ac:dyDescent="0.2">
      <c r="J35" s="1" t="s">
        <v>121</v>
      </c>
    </row>
    <row r="36" spans="10:11" x14ac:dyDescent="0.2">
      <c r="K36" s="12"/>
    </row>
    <row r="37" spans="10:11" x14ac:dyDescent="0.2">
      <c r="J37" t="s">
        <v>122</v>
      </c>
      <c r="K37" s="12"/>
    </row>
    <row r="38" spans="10:11" x14ac:dyDescent="0.2">
      <c r="K38" s="12"/>
    </row>
    <row r="39" spans="10:11" x14ac:dyDescent="0.2">
      <c r="K39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B8FA-C90A-1E40-A790-A44FABECFA1C}">
  <dimension ref="A1:P31"/>
  <sheetViews>
    <sheetView workbookViewId="0"/>
  </sheetViews>
  <sheetFormatPr baseColWidth="10" defaultRowHeight="16" outlineLevelCol="1" x14ac:dyDescent="0.2"/>
  <cols>
    <col min="1" max="1" width="18.1640625" customWidth="1"/>
    <col min="2" max="2" width="15.1640625" customWidth="1"/>
    <col min="3" max="3" width="15.6640625" customWidth="1"/>
    <col min="4" max="4" width="16" customWidth="1"/>
    <col min="5" max="5" width="13.6640625" customWidth="1"/>
    <col min="6" max="6" width="10.83203125" customWidth="1"/>
    <col min="7" max="7" width="11.5" customWidth="1"/>
    <col min="8" max="9" width="10.83203125" customWidth="1"/>
    <col min="10" max="10" width="17.83203125" hidden="1" customWidth="1" outlineLevel="1"/>
    <col min="11" max="14" width="10.83203125" hidden="1" customWidth="1" outlineLevel="1"/>
    <col min="15" max="15" width="12" hidden="1" customWidth="1" outlineLevel="1"/>
    <col min="16" max="16" width="12.5" customWidth="1" collapsed="1"/>
  </cols>
  <sheetData>
    <row r="1" spans="1:13" x14ac:dyDescent="0.2">
      <c r="A1" s="1" t="s">
        <v>0</v>
      </c>
      <c r="B1" s="2" t="s">
        <v>1</v>
      </c>
      <c r="C1" s="2" t="s">
        <v>2</v>
      </c>
      <c r="D1" s="2" t="s">
        <v>123</v>
      </c>
      <c r="I1" s="1" t="s">
        <v>4</v>
      </c>
      <c r="J1" s="1" t="s">
        <v>5</v>
      </c>
    </row>
    <row r="2" spans="1:13" x14ac:dyDescent="0.2">
      <c r="A2" s="1" t="s">
        <v>6</v>
      </c>
      <c r="B2" s="3">
        <v>1.5</v>
      </c>
      <c r="K2" s="2"/>
      <c r="L2" s="2"/>
    </row>
    <row r="3" spans="1:13" x14ac:dyDescent="0.2">
      <c r="B3" s="4"/>
      <c r="J3" t="s">
        <v>124</v>
      </c>
      <c r="K3" s="30">
        <f>C7/F7-1</f>
        <v>4.4997596505528037E-2</v>
      </c>
    </row>
    <row r="4" spans="1:13" x14ac:dyDescent="0.2">
      <c r="A4" t="s">
        <v>9</v>
      </c>
      <c r="B4" s="4"/>
    </row>
    <row r="5" spans="1:13" x14ac:dyDescent="0.2">
      <c r="B5" s="4"/>
      <c r="J5" s="20" t="s">
        <v>125</v>
      </c>
      <c r="K5" s="2"/>
      <c r="L5" s="2"/>
      <c r="M5" s="2"/>
    </row>
    <row r="6" spans="1:13" s="8" customFormat="1" ht="34" x14ac:dyDescent="0.2">
      <c r="B6" s="9" t="s">
        <v>126</v>
      </c>
      <c r="C6" s="10" t="s">
        <v>127</v>
      </c>
      <c r="D6" s="10" t="s">
        <v>128</v>
      </c>
      <c r="E6" s="10" t="s">
        <v>129</v>
      </c>
      <c r="F6" s="10" t="s">
        <v>130</v>
      </c>
      <c r="J6" s="2"/>
      <c r="K6" s="31"/>
      <c r="L6" s="26"/>
      <c r="M6" s="31"/>
    </row>
    <row r="7" spans="1:13" x14ac:dyDescent="0.2">
      <c r="B7" s="25">
        <v>1</v>
      </c>
      <c r="C7" s="31">
        <v>1000</v>
      </c>
      <c r="D7" s="2">
        <v>1</v>
      </c>
      <c r="E7" s="13">
        <v>0</v>
      </c>
      <c r="F7" s="26">
        <v>956.94</v>
      </c>
      <c r="J7" t="s">
        <v>131</v>
      </c>
      <c r="K7" s="30">
        <f>SQRT((C8+C8*E8)/(F8-C8*E8/(1+K3)))-1</f>
        <v>5.0099223413883731E-2</v>
      </c>
    </row>
    <row r="8" spans="1:13" x14ac:dyDescent="0.2">
      <c r="B8" s="25">
        <v>2</v>
      </c>
      <c r="C8" s="31">
        <v>1000</v>
      </c>
      <c r="D8" s="2">
        <v>2</v>
      </c>
      <c r="E8" s="13">
        <v>0.04</v>
      </c>
      <c r="F8" s="26">
        <v>981.41</v>
      </c>
      <c r="J8" s="1" t="s">
        <v>132</v>
      </c>
      <c r="K8" s="32">
        <f>(1+K7)^2/(1+K3)-1</f>
        <v>5.522575621407988E-2</v>
      </c>
      <c r="L8" t="s">
        <v>133</v>
      </c>
    </row>
    <row r="9" spans="1:13" x14ac:dyDescent="0.2">
      <c r="B9" s="25"/>
      <c r="C9" s="13"/>
    </row>
    <row r="10" spans="1:13" x14ac:dyDescent="0.2">
      <c r="A10" s="12" t="s">
        <v>134</v>
      </c>
      <c r="B10" s="25"/>
      <c r="C10" s="13"/>
      <c r="J10" s="1" t="s">
        <v>19</v>
      </c>
    </row>
    <row r="11" spans="1:13" x14ac:dyDescent="0.2">
      <c r="A11" s="12" t="s">
        <v>135</v>
      </c>
      <c r="B11" s="4"/>
    </row>
    <row r="12" spans="1:13" x14ac:dyDescent="0.2">
      <c r="A12" s="12" t="s">
        <v>136</v>
      </c>
      <c r="B12" s="28">
        <v>1.4999999999999999E-2</v>
      </c>
      <c r="J12" t="s">
        <v>137</v>
      </c>
      <c r="K12" s="33">
        <f>(C8+C8*E8)/(1+K8)</f>
        <v>985.57109118649021</v>
      </c>
    </row>
    <row r="13" spans="1:13" x14ac:dyDescent="0.2">
      <c r="B13" s="4"/>
      <c r="J13" t="s">
        <v>138</v>
      </c>
      <c r="K13" s="33">
        <f>(C8+C8*E8)/(1+K8-B12)</f>
        <v>999.78297382781443</v>
      </c>
      <c r="L13" t="s">
        <v>139</v>
      </c>
    </row>
    <row r="14" spans="1:13" x14ac:dyDescent="0.2">
      <c r="A14" s="2" t="s">
        <v>22</v>
      </c>
      <c r="B14" s="4" t="s">
        <v>99</v>
      </c>
      <c r="C14" t="s">
        <v>140</v>
      </c>
    </row>
    <row r="15" spans="1:13" x14ac:dyDescent="0.2">
      <c r="A15" s="2"/>
      <c r="B15" s="29" t="s">
        <v>141</v>
      </c>
    </row>
    <row r="16" spans="1:13" x14ac:dyDescent="0.2">
      <c r="A16" s="2" t="s">
        <v>28</v>
      </c>
      <c r="B16" s="4" t="s">
        <v>99</v>
      </c>
      <c r="C16" t="s">
        <v>142</v>
      </c>
    </row>
    <row r="17" spans="1:11" x14ac:dyDescent="0.2">
      <c r="B17" s="4"/>
      <c r="C17" t="s">
        <v>143</v>
      </c>
    </row>
    <row r="18" spans="1:11" x14ac:dyDescent="0.2">
      <c r="B18" s="4"/>
    </row>
    <row r="19" spans="1:11" x14ac:dyDescent="0.2">
      <c r="A19" s="17"/>
      <c r="B19" s="4"/>
    </row>
    <row r="25" spans="1:11" x14ac:dyDescent="0.2">
      <c r="K25" s="22"/>
    </row>
    <row r="28" spans="1:11" x14ac:dyDescent="0.2">
      <c r="K28" s="12"/>
    </row>
    <row r="29" spans="1:11" x14ac:dyDescent="0.2">
      <c r="K29" s="12"/>
    </row>
    <row r="30" spans="1:11" x14ac:dyDescent="0.2">
      <c r="K30" s="12"/>
    </row>
    <row r="31" spans="1:11" x14ac:dyDescent="0.2">
      <c r="K31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C989-25C3-F64F-95D0-8676A164E4C5}">
  <dimension ref="A1:P36"/>
  <sheetViews>
    <sheetView zoomScaleNormal="100" workbookViewId="0"/>
  </sheetViews>
  <sheetFormatPr baseColWidth="10" defaultRowHeight="16" outlineLevelCol="1" x14ac:dyDescent="0.2"/>
  <cols>
    <col min="1" max="1" width="18.1640625" customWidth="1"/>
    <col min="2" max="2" width="15.1640625" customWidth="1"/>
    <col min="3" max="3" width="15.6640625" customWidth="1"/>
    <col min="4" max="4" width="16" customWidth="1"/>
    <col min="5" max="5" width="13.6640625" customWidth="1"/>
    <col min="6" max="6" width="10.83203125" customWidth="1"/>
    <col min="7" max="7" width="11.5" customWidth="1"/>
    <col min="8" max="9" width="10.83203125" customWidth="1"/>
    <col min="10" max="10" width="17.83203125" hidden="1" customWidth="1" outlineLevel="1"/>
    <col min="11" max="14" width="15.1640625" hidden="1" customWidth="1" outlineLevel="1"/>
    <col min="15" max="15" width="12" hidden="1" customWidth="1" outlineLevel="1"/>
    <col min="16" max="16" width="12.5" customWidth="1" collapsed="1"/>
  </cols>
  <sheetData>
    <row r="1" spans="1:14" x14ac:dyDescent="0.2">
      <c r="A1" s="1" t="s">
        <v>0</v>
      </c>
      <c r="B1" s="2" t="s">
        <v>1</v>
      </c>
      <c r="C1" s="2" t="s">
        <v>2</v>
      </c>
      <c r="D1" s="2" t="s">
        <v>144</v>
      </c>
      <c r="I1" s="1" t="s">
        <v>4</v>
      </c>
      <c r="J1" s="1" t="s">
        <v>5</v>
      </c>
    </row>
    <row r="2" spans="1:14" x14ac:dyDescent="0.2">
      <c r="A2" s="1" t="s">
        <v>6</v>
      </c>
      <c r="B2" s="3">
        <v>2</v>
      </c>
      <c r="K2" s="2"/>
      <c r="L2" s="2"/>
    </row>
    <row r="3" spans="1:14" x14ac:dyDescent="0.2">
      <c r="B3" s="4"/>
      <c r="J3" t="s">
        <v>131</v>
      </c>
      <c r="K3" s="22">
        <f>(C8/E8)^(1/D8)-1</f>
        <v>4.5988481638259859E-2</v>
      </c>
      <c r="M3" t="s">
        <v>145</v>
      </c>
    </row>
    <row r="4" spans="1:14" x14ac:dyDescent="0.2">
      <c r="A4" t="s">
        <v>9</v>
      </c>
      <c r="B4" s="4"/>
      <c r="J4" t="s">
        <v>146</v>
      </c>
      <c r="K4" s="22">
        <f>(C9/E9)^(1/D9)-1</f>
        <v>5.4016419633628576E-2</v>
      </c>
    </row>
    <row r="5" spans="1:14" x14ac:dyDescent="0.2">
      <c r="B5" s="4"/>
      <c r="J5" s="1" t="s">
        <v>147</v>
      </c>
      <c r="K5" s="34">
        <f>(1+K4)^3/(1+K3)^2-1</f>
        <v>7.0257611241217877E-2</v>
      </c>
      <c r="M5" t="s">
        <v>148</v>
      </c>
    </row>
    <row r="6" spans="1:14" s="8" customFormat="1" ht="34" x14ac:dyDescent="0.2">
      <c r="B6" s="9" t="s">
        <v>126</v>
      </c>
      <c r="C6" s="10" t="s">
        <v>127</v>
      </c>
      <c r="D6" s="10" t="s">
        <v>128</v>
      </c>
      <c r="E6" s="10" t="s">
        <v>130</v>
      </c>
    </row>
    <row r="7" spans="1:14" x14ac:dyDescent="0.2">
      <c r="B7" s="25">
        <v>1</v>
      </c>
      <c r="C7" s="31">
        <v>100</v>
      </c>
      <c r="D7" s="2">
        <v>1</v>
      </c>
      <c r="E7" s="26">
        <v>96.15</v>
      </c>
      <c r="J7" s="1" t="s">
        <v>19</v>
      </c>
    </row>
    <row r="8" spans="1:14" x14ac:dyDescent="0.2">
      <c r="B8" s="25">
        <v>2</v>
      </c>
      <c r="C8" s="31">
        <v>100</v>
      </c>
      <c r="D8" s="2">
        <v>2</v>
      </c>
      <c r="E8" s="26">
        <v>91.4</v>
      </c>
    </row>
    <row r="9" spans="1:14" x14ac:dyDescent="0.2">
      <c r="B9" s="25">
        <v>3</v>
      </c>
      <c r="C9" s="31">
        <v>100</v>
      </c>
      <c r="D9" s="2">
        <v>3</v>
      </c>
      <c r="E9" s="26">
        <v>85.4</v>
      </c>
      <c r="F9" s="26"/>
      <c r="J9" t="s">
        <v>149</v>
      </c>
    </row>
    <row r="10" spans="1:14" x14ac:dyDescent="0.2">
      <c r="B10" s="25"/>
      <c r="C10" s="13"/>
      <c r="J10" t="s">
        <v>150</v>
      </c>
    </row>
    <row r="11" spans="1:14" x14ac:dyDescent="0.2">
      <c r="A11" s="12" t="s">
        <v>135</v>
      </c>
      <c r="B11" s="25"/>
      <c r="C11" s="13"/>
      <c r="J11" t="s">
        <v>151</v>
      </c>
    </row>
    <row r="12" spans="1:14" x14ac:dyDescent="0.2">
      <c r="A12" s="12" t="s">
        <v>152</v>
      </c>
      <c r="B12" s="4"/>
      <c r="J12" t="s">
        <v>153</v>
      </c>
    </row>
    <row r="13" spans="1:14" x14ac:dyDescent="0.2">
      <c r="B13" s="4"/>
    </row>
    <row r="14" spans="1:14" x14ac:dyDescent="0.2">
      <c r="A14" s="2" t="s">
        <v>22</v>
      </c>
      <c r="B14" s="4" t="s">
        <v>99</v>
      </c>
      <c r="C14" t="s">
        <v>154</v>
      </c>
      <c r="J14" s="2" t="s">
        <v>155</v>
      </c>
      <c r="K14" s="2">
        <v>0</v>
      </c>
      <c r="L14" s="2">
        <v>1</v>
      </c>
      <c r="M14" s="2">
        <v>2</v>
      </c>
      <c r="N14" s="2">
        <v>3</v>
      </c>
    </row>
    <row r="15" spans="1:14" x14ac:dyDescent="0.2">
      <c r="A15" s="2"/>
      <c r="B15" s="29" t="s">
        <v>141</v>
      </c>
      <c r="J15" s="2" t="s">
        <v>156</v>
      </c>
      <c r="K15" s="35">
        <f>-E8</f>
        <v>-91.4</v>
      </c>
      <c r="L15" s="35"/>
      <c r="M15" s="36">
        <f>C8</f>
        <v>100</v>
      </c>
      <c r="N15" s="37"/>
    </row>
    <row r="16" spans="1:14" x14ac:dyDescent="0.2">
      <c r="A16" s="2" t="s">
        <v>28</v>
      </c>
      <c r="B16" s="4" t="s">
        <v>23</v>
      </c>
      <c r="C16" t="s">
        <v>157</v>
      </c>
      <c r="J16" s="2" t="s">
        <v>158</v>
      </c>
      <c r="K16" s="35">
        <f>(1+K5)*E9</f>
        <v>91.4</v>
      </c>
      <c r="L16" s="35"/>
      <c r="M16" s="35"/>
      <c r="N16" s="35">
        <f>-(1+K5)*C9</f>
        <v>-107.02576112412179</v>
      </c>
    </row>
    <row r="17" spans="1:14" x14ac:dyDescent="0.2">
      <c r="A17" s="2"/>
      <c r="B17" s="4"/>
      <c r="J17" s="2" t="s">
        <v>159</v>
      </c>
      <c r="K17" s="37">
        <f>K15+K16</f>
        <v>0</v>
      </c>
      <c r="L17" s="37">
        <f t="shared" ref="L17:N17" si="0">L15+L16</f>
        <v>0</v>
      </c>
      <c r="M17" s="37">
        <f t="shared" si="0"/>
        <v>100</v>
      </c>
      <c r="N17" s="37">
        <f t="shared" si="0"/>
        <v>-107.02576112412179</v>
      </c>
    </row>
    <row r="18" spans="1:14" x14ac:dyDescent="0.2">
      <c r="B18" s="4"/>
      <c r="C18" t="s">
        <v>160</v>
      </c>
    </row>
    <row r="19" spans="1:14" x14ac:dyDescent="0.2">
      <c r="B19" s="4"/>
      <c r="C19" t="s">
        <v>161</v>
      </c>
      <c r="J19" s="38" t="s">
        <v>108</v>
      </c>
      <c r="K19" s="30"/>
    </row>
    <row r="20" spans="1:14" x14ac:dyDescent="0.2">
      <c r="B20" s="4"/>
    </row>
    <row r="21" spans="1:14" x14ac:dyDescent="0.2">
      <c r="A21" s="2" t="s">
        <v>106</v>
      </c>
      <c r="B21" s="4" t="s">
        <v>99</v>
      </c>
      <c r="C21" t="s">
        <v>162</v>
      </c>
      <c r="J21" t="s">
        <v>163</v>
      </c>
    </row>
    <row r="22" spans="1:14" x14ac:dyDescent="0.2">
      <c r="B22" s="4"/>
      <c r="C22" t="s">
        <v>164</v>
      </c>
      <c r="J22" t="s">
        <v>165</v>
      </c>
    </row>
    <row r="23" spans="1:14" x14ac:dyDescent="0.2">
      <c r="B23" s="4"/>
      <c r="J23" t="s">
        <v>166</v>
      </c>
    </row>
    <row r="24" spans="1:14" x14ac:dyDescent="0.2">
      <c r="A24" s="17"/>
      <c r="B24" s="4"/>
    </row>
    <row r="30" spans="1:14" x14ac:dyDescent="0.2">
      <c r="K30" s="22"/>
    </row>
    <row r="33" spans="11:11" x14ac:dyDescent="0.2">
      <c r="K33" s="12"/>
    </row>
    <row r="34" spans="11:11" x14ac:dyDescent="0.2">
      <c r="K34" s="12"/>
    </row>
    <row r="35" spans="11:11" x14ac:dyDescent="0.2">
      <c r="K35" s="12"/>
    </row>
    <row r="36" spans="11:11" x14ac:dyDescent="0.2">
      <c r="K36" s="1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BC89-E4AE-4149-A8C8-FD5360B95AFC}">
  <dimension ref="A1:O33"/>
  <sheetViews>
    <sheetView zoomScaleNormal="100" workbookViewId="0"/>
  </sheetViews>
  <sheetFormatPr baseColWidth="10" defaultRowHeight="16" outlineLevelCol="1" x14ac:dyDescent="0.2"/>
  <cols>
    <col min="1" max="1" width="22" customWidth="1"/>
    <col min="2" max="2" width="22.33203125" customWidth="1"/>
    <col min="3" max="3" width="16.83203125" customWidth="1"/>
    <col min="4" max="4" width="16" customWidth="1"/>
    <col min="5" max="5" width="13.6640625" customWidth="1"/>
    <col min="6" max="6" width="10.83203125" customWidth="1"/>
    <col min="7" max="7" width="11.5" customWidth="1"/>
    <col min="8" max="9" width="10.83203125" customWidth="1"/>
    <col min="10" max="10" width="22.6640625" hidden="1" customWidth="1" outlineLevel="1"/>
    <col min="11" max="12" width="16.6640625" hidden="1" customWidth="1" outlineLevel="1"/>
    <col min="13" max="13" width="15.1640625" hidden="1" customWidth="1" outlineLevel="1"/>
    <col min="14" max="14" width="10.83203125" hidden="1" customWidth="1" outlineLevel="1"/>
    <col min="15" max="15" width="10.83203125" collapsed="1"/>
  </cols>
  <sheetData>
    <row r="1" spans="1:12" x14ac:dyDescent="0.2">
      <c r="A1" s="1" t="s">
        <v>0</v>
      </c>
      <c r="B1" s="2" t="s">
        <v>1</v>
      </c>
      <c r="C1" s="2" t="s">
        <v>2</v>
      </c>
      <c r="D1" s="2" t="s">
        <v>167</v>
      </c>
      <c r="I1" s="1" t="s">
        <v>4</v>
      </c>
      <c r="J1" s="1" t="s">
        <v>5</v>
      </c>
    </row>
    <row r="2" spans="1:12" x14ac:dyDescent="0.2">
      <c r="A2" s="1" t="s">
        <v>6</v>
      </c>
      <c r="B2" s="3">
        <v>1.5</v>
      </c>
    </row>
    <row r="3" spans="1:12" x14ac:dyDescent="0.2">
      <c r="B3" s="4"/>
      <c r="J3" t="s">
        <v>168</v>
      </c>
      <c r="K3" s="39">
        <f>B7/(1+$B$12)^C7</f>
        <v>925925.92592592584</v>
      </c>
    </row>
    <row r="4" spans="1:12" x14ac:dyDescent="0.2">
      <c r="A4" t="s">
        <v>169</v>
      </c>
      <c r="B4" s="4"/>
      <c r="J4" t="s">
        <v>170</v>
      </c>
      <c r="K4" s="39">
        <f>B8/(1+$B$12)^C8</f>
        <v>1587664.4820403391</v>
      </c>
    </row>
    <row r="5" spans="1:12" x14ac:dyDescent="0.2">
      <c r="B5" s="4"/>
      <c r="J5" t="s">
        <v>171</v>
      </c>
      <c r="K5" s="39">
        <f>B9/(1+$B$12)^C9</f>
        <v>2041749.591101259</v>
      </c>
    </row>
    <row r="6" spans="1:12" x14ac:dyDescent="0.2">
      <c r="B6" s="23" t="s">
        <v>172</v>
      </c>
      <c r="C6" s="24" t="s">
        <v>173</v>
      </c>
      <c r="D6" s="2"/>
      <c r="E6" s="2"/>
      <c r="J6" t="s">
        <v>174</v>
      </c>
      <c r="K6" s="40">
        <f>SUM(K3:K5)</f>
        <v>4555339.9990675244</v>
      </c>
    </row>
    <row r="7" spans="1:12" x14ac:dyDescent="0.2">
      <c r="B7" s="41">
        <v>1000000</v>
      </c>
      <c r="C7" s="42">
        <v>1</v>
      </c>
      <c r="D7" s="2"/>
      <c r="E7" s="2"/>
    </row>
    <row r="8" spans="1:12" x14ac:dyDescent="0.2">
      <c r="B8" s="41">
        <v>2000000</v>
      </c>
      <c r="C8" s="42">
        <v>3</v>
      </c>
      <c r="D8" s="2"/>
      <c r="E8" s="2"/>
      <c r="J8" t="s">
        <v>175</v>
      </c>
      <c r="K8" s="42">
        <f>C7</f>
        <v>1</v>
      </c>
      <c r="L8" t="s">
        <v>176</v>
      </c>
    </row>
    <row r="9" spans="1:12" x14ac:dyDescent="0.2">
      <c r="B9" s="41">
        <v>3000000</v>
      </c>
      <c r="C9" s="42">
        <v>5</v>
      </c>
      <c r="D9" s="13"/>
      <c r="E9" s="13"/>
      <c r="J9" t="s">
        <v>177</v>
      </c>
      <c r="K9" s="42">
        <f>C8</f>
        <v>3</v>
      </c>
      <c r="L9" t="s">
        <v>176</v>
      </c>
    </row>
    <row r="10" spans="1:12" x14ac:dyDescent="0.2">
      <c r="B10" s="25"/>
      <c r="C10" s="42"/>
      <c r="D10" s="2"/>
      <c r="J10" t="s">
        <v>178</v>
      </c>
      <c r="K10" s="42">
        <f>C9</f>
        <v>5</v>
      </c>
      <c r="L10" t="s">
        <v>176</v>
      </c>
    </row>
    <row r="11" spans="1:12" x14ac:dyDescent="0.2">
      <c r="A11" s="12" t="s">
        <v>179</v>
      </c>
      <c r="B11" s="25"/>
      <c r="C11" s="42"/>
      <c r="D11" s="2"/>
      <c r="J11" t="s">
        <v>180</v>
      </c>
      <c r="K11" s="43">
        <f>SUMPRODUCT(K8:K10,K3:K5)/K6</f>
        <v>3.4898969848150703</v>
      </c>
      <c r="L11" t="s">
        <v>181</v>
      </c>
    </row>
    <row r="12" spans="1:12" x14ac:dyDescent="0.2">
      <c r="A12" s="12" t="s">
        <v>182</v>
      </c>
      <c r="B12" s="14">
        <v>0.08</v>
      </c>
      <c r="C12" s="42"/>
      <c r="D12" s="2"/>
    </row>
    <row r="13" spans="1:12" x14ac:dyDescent="0.2">
      <c r="B13" s="4"/>
      <c r="J13" s="1" t="s">
        <v>183</v>
      </c>
    </row>
    <row r="14" spans="1:12" x14ac:dyDescent="0.2">
      <c r="A14" s="2" t="s">
        <v>22</v>
      </c>
      <c r="B14" s="4" t="s">
        <v>29</v>
      </c>
      <c r="C14" t="s">
        <v>184</v>
      </c>
      <c r="J14" s="38" t="s">
        <v>185</v>
      </c>
    </row>
    <row r="15" spans="1:12" x14ac:dyDescent="0.2">
      <c r="A15" s="2"/>
      <c r="B15" s="4"/>
    </row>
    <row r="16" spans="1:12" x14ac:dyDescent="0.2">
      <c r="A16" s="2" t="s">
        <v>28</v>
      </c>
      <c r="B16" s="4" t="s">
        <v>23</v>
      </c>
      <c r="C16" t="s">
        <v>186</v>
      </c>
      <c r="J16" s="1" t="s">
        <v>19</v>
      </c>
    </row>
    <row r="17" spans="1:11" x14ac:dyDescent="0.2">
      <c r="B17" s="4"/>
      <c r="C17" t="s">
        <v>187</v>
      </c>
    </row>
    <row r="18" spans="1:11" x14ac:dyDescent="0.2">
      <c r="J18" t="s">
        <v>188</v>
      </c>
      <c r="K18" s="40">
        <f>K6</f>
        <v>4555339.9990675244</v>
      </c>
    </row>
    <row r="19" spans="1:11" x14ac:dyDescent="0.2">
      <c r="A19" s="17"/>
    </row>
    <row r="20" spans="1:11" x14ac:dyDescent="0.2">
      <c r="J20" t="s">
        <v>189</v>
      </c>
    </row>
    <row r="22" spans="1:11" x14ac:dyDescent="0.2">
      <c r="J22" t="s">
        <v>190</v>
      </c>
      <c r="K22" s="44">
        <f>K11/(1+B12)</f>
        <v>3.2313860970509909</v>
      </c>
    </row>
    <row r="23" spans="1:11" x14ac:dyDescent="0.2">
      <c r="J23" t="s">
        <v>191</v>
      </c>
      <c r="K23" s="30">
        <f>-K22*(0.1-B12)</f>
        <v>-6.4627721941019831E-2</v>
      </c>
    </row>
    <row r="25" spans="1:11" x14ac:dyDescent="0.2">
      <c r="J25" s="1" t="s">
        <v>192</v>
      </c>
      <c r="K25" s="45">
        <f>K18*(1+K23)</f>
        <v>4260938.752260983</v>
      </c>
    </row>
    <row r="27" spans="1:11" x14ac:dyDescent="0.2">
      <c r="J27" s="15" t="s">
        <v>193</v>
      </c>
    </row>
    <row r="28" spans="1:11" x14ac:dyDescent="0.2">
      <c r="J28" s="15" t="s">
        <v>194</v>
      </c>
    </row>
    <row r="29" spans="1:11" x14ac:dyDescent="0.2">
      <c r="J29" s="15" t="s">
        <v>195</v>
      </c>
    </row>
    <row r="30" spans="1:11" x14ac:dyDescent="0.2">
      <c r="J30" s="15" t="s">
        <v>196</v>
      </c>
    </row>
    <row r="31" spans="1:11" x14ac:dyDescent="0.2">
      <c r="J31" s="15" t="s">
        <v>197</v>
      </c>
    </row>
    <row r="32" spans="1:11" x14ac:dyDescent="0.2">
      <c r="J32" s="15" t="s">
        <v>198</v>
      </c>
    </row>
    <row r="33" spans="10:10" x14ac:dyDescent="0.2">
      <c r="J33" s="15" t="s">
        <v>199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35F1-AF78-0C40-93B8-A7EC02DB608C}">
  <dimension ref="A1:P28"/>
  <sheetViews>
    <sheetView zoomScaleNormal="100"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hidden="1" customWidth="1" outlineLevel="1"/>
    <col min="11" max="14" width="10.83203125" hidden="1" customWidth="1" outlineLevel="1"/>
    <col min="15" max="15" width="12" hidden="1" customWidth="1" outlineLevel="1"/>
    <col min="16" max="16" width="10.83203125" collapsed="1"/>
  </cols>
  <sheetData>
    <row r="1" spans="1:13" x14ac:dyDescent="0.2">
      <c r="A1" s="1" t="s">
        <v>0</v>
      </c>
      <c r="B1" s="2" t="s">
        <v>1</v>
      </c>
      <c r="C1" s="2" t="s">
        <v>2</v>
      </c>
      <c r="D1" s="2" t="s">
        <v>200</v>
      </c>
      <c r="I1" s="1" t="s">
        <v>4</v>
      </c>
      <c r="J1" s="1" t="s">
        <v>5</v>
      </c>
    </row>
    <row r="2" spans="1:13" x14ac:dyDescent="0.2">
      <c r="A2" s="1" t="s">
        <v>6</v>
      </c>
      <c r="B2" s="3">
        <v>3</v>
      </c>
      <c r="M2" t="s">
        <v>201</v>
      </c>
    </row>
    <row r="3" spans="1:13" x14ac:dyDescent="0.2">
      <c r="J3" t="s">
        <v>202</v>
      </c>
      <c r="K3">
        <v>100</v>
      </c>
      <c r="M3" t="s">
        <v>203</v>
      </c>
    </row>
    <row r="4" spans="1:13" x14ac:dyDescent="0.2">
      <c r="A4" s="2" t="s">
        <v>204</v>
      </c>
      <c r="B4" s="2" t="s">
        <v>205</v>
      </c>
      <c r="C4" t="s">
        <v>206</v>
      </c>
      <c r="J4" t="s">
        <v>207</v>
      </c>
      <c r="K4" s="46">
        <f>D8-D9-D10/(1+E12)</f>
        <v>202.38095238095252</v>
      </c>
      <c r="M4" t="s">
        <v>208</v>
      </c>
    </row>
    <row r="5" spans="1:13" x14ac:dyDescent="0.2">
      <c r="A5" s="2"/>
      <c r="B5" s="2"/>
      <c r="C5" t="s">
        <v>209</v>
      </c>
      <c r="J5" t="s">
        <v>210</v>
      </c>
      <c r="K5" s="47">
        <f>E19/(1+E12)</f>
        <v>0.76190476190476186</v>
      </c>
    </row>
    <row r="6" spans="1:13" x14ac:dyDescent="0.2">
      <c r="A6" s="2"/>
      <c r="B6" s="2"/>
      <c r="C6" t="s">
        <v>211</v>
      </c>
    </row>
    <row r="7" spans="1:13" x14ac:dyDescent="0.2">
      <c r="J7" t="s">
        <v>212</v>
      </c>
      <c r="K7" s="33">
        <f>K3*(K4*E18/(1+E12)+K4*E18/(1+E12)*(K5/(1-K5)))</f>
        <v>72857.142857142899</v>
      </c>
      <c r="L7" t="s">
        <v>213</v>
      </c>
    </row>
    <row r="8" spans="1:13" x14ac:dyDescent="0.2">
      <c r="C8" s="48" t="s">
        <v>214</v>
      </c>
      <c r="D8" s="49">
        <v>1500</v>
      </c>
      <c r="L8" s="12" t="s">
        <v>215</v>
      </c>
    </row>
    <row r="9" spans="1:13" x14ac:dyDescent="0.2">
      <c r="C9" s="48" t="s">
        <v>216</v>
      </c>
      <c r="D9" s="49">
        <v>250</v>
      </c>
    </row>
    <row r="10" spans="1:13" x14ac:dyDescent="0.2">
      <c r="C10" s="48" t="s">
        <v>217</v>
      </c>
      <c r="D10" s="49">
        <v>1100</v>
      </c>
      <c r="J10" s="1" t="s">
        <v>19</v>
      </c>
    </row>
    <row r="12" spans="1:13" x14ac:dyDescent="0.2">
      <c r="C12" s="50" t="s">
        <v>20</v>
      </c>
      <c r="E12" s="13">
        <v>0.05</v>
      </c>
      <c r="J12" t="s">
        <v>218</v>
      </c>
    </row>
    <row r="13" spans="1:13" x14ac:dyDescent="0.2">
      <c r="C13" s="50" t="s">
        <v>219</v>
      </c>
      <c r="J13" t="s">
        <v>220</v>
      </c>
    </row>
    <row r="14" spans="1:13" x14ac:dyDescent="0.2">
      <c r="C14" t="s">
        <v>221</v>
      </c>
      <c r="J14" t="s">
        <v>222</v>
      </c>
    </row>
    <row r="15" spans="1:13" x14ac:dyDescent="0.2">
      <c r="C15" s="12" t="s">
        <v>223</v>
      </c>
    </row>
    <row r="16" spans="1:13" x14ac:dyDescent="0.2">
      <c r="C16" s="12" t="s">
        <v>224</v>
      </c>
      <c r="J16" t="s">
        <v>225</v>
      </c>
    </row>
    <row r="17" spans="1:10" x14ac:dyDescent="0.2">
      <c r="J17" t="s">
        <v>226</v>
      </c>
    </row>
    <row r="18" spans="1:10" x14ac:dyDescent="0.2">
      <c r="C18" s="51" t="s">
        <v>227</v>
      </c>
      <c r="D18" s="51"/>
      <c r="E18" s="52">
        <v>0.9</v>
      </c>
      <c r="J18" t="s">
        <v>228</v>
      </c>
    </row>
    <row r="19" spans="1:10" x14ac:dyDescent="0.2">
      <c r="C19" s="51" t="s">
        <v>229</v>
      </c>
      <c r="D19" s="51"/>
      <c r="E19" s="52">
        <v>0.8</v>
      </c>
    </row>
    <row r="20" spans="1:10" x14ac:dyDescent="0.2">
      <c r="J20" s="1" t="s">
        <v>108</v>
      </c>
    </row>
    <row r="21" spans="1:10" x14ac:dyDescent="0.2">
      <c r="C21" t="s">
        <v>230</v>
      </c>
    </row>
    <row r="22" spans="1:10" x14ac:dyDescent="0.2">
      <c r="J22" t="s">
        <v>231</v>
      </c>
    </row>
    <row r="23" spans="1:10" x14ac:dyDescent="0.2">
      <c r="A23" s="2" t="s">
        <v>28</v>
      </c>
      <c r="B23" s="2" t="s">
        <v>29</v>
      </c>
      <c r="C23" t="s">
        <v>232</v>
      </c>
      <c r="J23" t="s">
        <v>233</v>
      </c>
    </row>
    <row r="24" spans="1:10" x14ac:dyDescent="0.2">
      <c r="C24" t="s">
        <v>234</v>
      </c>
      <c r="J24" t="s">
        <v>235</v>
      </c>
    </row>
    <row r="25" spans="1:10" x14ac:dyDescent="0.2">
      <c r="J25" t="s">
        <v>236</v>
      </c>
    </row>
    <row r="26" spans="1:10" x14ac:dyDescent="0.2">
      <c r="A26" s="2" t="s">
        <v>106</v>
      </c>
      <c r="B26" s="2" t="s">
        <v>99</v>
      </c>
      <c r="C26" t="s">
        <v>237</v>
      </c>
      <c r="J26" t="s">
        <v>238</v>
      </c>
    </row>
    <row r="27" spans="1:10" x14ac:dyDescent="0.2">
      <c r="C27" t="s">
        <v>239</v>
      </c>
      <c r="J27" t="s">
        <v>240</v>
      </c>
    </row>
    <row r="28" spans="1:10" x14ac:dyDescent="0.2">
      <c r="C28" t="s">
        <v>241</v>
      </c>
    </row>
  </sheetData>
  <mergeCells count="2">
    <mergeCell ref="C18:D18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 #5</vt:lpstr>
      <vt:lpstr>Q #6</vt:lpstr>
      <vt:lpstr>Q #7</vt:lpstr>
      <vt:lpstr>Q #8</vt:lpstr>
      <vt:lpstr>Q #9</vt:lpstr>
      <vt:lpstr>Q #10</vt:lpstr>
      <vt:lpstr>Q #11</vt:lpstr>
      <vt:lpstr>Q #12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2022-08-21T14:07:38Z</dcterms:created>
  <dcterms:modified xsi:type="dcterms:W3CDTF">2022-08-21T14:08:10Z</dcterms:modified>
</cp:coreProperties>
</file>